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llenandclarke-my.sharepoint.com/personal/jdavies_allenandclarke_com/Documents/Desktop/"/>
    </mc:Choice>
  </mc:AlternateContent>
  <xr:revisionPtr revIDLastSave="0" documentId="8_{C1966901-4A5E-4338-97FE-08117579C31A}" xr6:coauthVersionLast="47" xr6:coauthVersionMax="47" xr10:uidLastSave="{00000000-0000-0000-0000-000000000000}"/>
  <bookViews>
    <workbookView xWindow="28680" yWindow="-9555" windowWidth="29040" windowHeight="15720" xr2:uid="{8939F659-350D-40E8-9980-B4058974E842}"/>
  </bookViews>
  <sheets>
    <sheet name="Kiwisav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9" i="1" s="1"/>
  <c r="E11" i="1"/>
  <c r="J26" i="1" s="1"/>
  <c r="E12" i="1"/>
  <c r="E13" i="1"/>
  <c r="E14" i="1"/>
  <c r="C14" i="1"/>
  <c r="B14" i="1"/>
  <c r="D14" i="1" s="1"/>
  <c r="C13" i="1"/>
  <c r="B13" i="1"/>
  <c r="C12" i="1"/>
  <c r="B12" i="1"/>
  <c r="C11" i="1"/>
  <c r="B11" i="1"/>
  <c r="D26" i="1" s="1"/>
  <c r="C10" i="1"/>
  <c r="B10" i="1"/>
  <c r="D20" i="1" s="1"/>
  <c r="E6" i="1"/>
  <c r="D6" i="1"/>
  <c r="F6" i="1" s="1"/>
  <c r="E5" i="1"/>
  <c r="D5" i="1"/>
  <c r="F5" i="1" s="1"/>
  <c r="E4" i="1"/>
  <c r="D4" i="1"/>
  <c r="F4" i="1" s="1"/>
  <c r="E3" i="1"/>
  <c r="D3" i="1"/>
  <c r="F3" i="1" s="1"/>
  <c r="E2" i="1"/>
  <c r="D2" i="1"/>
  <c r="F2" i="1" s="1"/>
  <c r="P26" i="1" l="1"/>
  <c r="L18" i="1"/>
  <c r="L33" i="1"/>
  <c r="F18" i="1"/>
  <c r="F33" i="1"/>
  <c r="L19" i="1"/>
  <c r="L34" i="1"/>
  <c r="F19" i="1"/>
  <c r="F34" i="1"/>
  <c r="L25" i="1"/>
  <c r="L35" i="1"/>
  <c r="F25" i="1"/>
  <c r="F35" i="1"/>
  <c r="L21" i="1"/>
  <c r="L36" i="1"/>
  <c r="F21" i="1"/>
  <c r="F36" i="1"/>
  <c r="D29" i="1"/>
  <c r="E29" i="1" s="1"/>
  <c r="D30" i="1"/>
  <c r="E30" i="1" s="1"/>
  <c r="D36" i="1"/>
  <c r="D35" i="1"/>
  <c r="D34" i="1"/>
  <c r="D33" i="1"/>
  <c r="D31" i="1"/>
  <c r="E31" i="1" s="1"/>
  <c r="G31" i="1" s="1"/>
  <c r="F29" i="1"/>
  <c r="L28" i="1"/>
  <c r="L29" i="1"/>
  <c r="D28" i="1"/>
  <c r="E28" i="1" s="1"/>
  <c r="L30" i="1"/>
  <c r="L31" i="1"/>
  <c r="F30" i="1"/>
  <c r="G30" i="1" s="1"/>
  <c r="F31" i="1"/>
  <c r="F28" i="1"/>
  <c r="F20" i="1"/>
  <c r="D24" i="1"/>
  <c r="E24" i="1" s="1"/>
  <c r="L20" i="1"/>
  <c r="L23" i="1"/>
  <c r="D25" i="1"/>
  <c r="E26" i="1"/>
  <c r="K26" i="1"/>
  <c r="F23" i="1"/>
  <c r="J23" i="1"/>
  <c r="F24" i="1"/>
  <c r="F26" i="1"/>
  <c r="L26" i="1"/>
  <c r="L24" i="1"/>
  <c r="D23" i="1"/>
  <c r="E23" i="1" s="1"/>
  <c r="E20" i="1"/>
  <c r="K19" i="1"/>
  <c r="J21" i="1"/>
  <c r="D21" i="1"/>
  <c r="D10" i="1"/>
  <c r="D13" i="1"/>
  <c r="D19" i="1"/>
  <c r="P19" i="1" s="1"/>
  <c r="D12" i="1"/>
  <c r="D11" i="1"/>
  <c r="D18" i="1"/>
  <c r="E18" i="1" s="1"/>
  <c r="G29" i="1" l="1"/>
  <c r="P21" i="1"/>
  <c r="P23" i="1"/>
  <c r="J36" i="1"/>
  <c r="P36" i="1" s="1"/>
  <c r="J35" i="1"/>
  <c r="P35" i="1" s="1"/>
  <c r="J34" i="1"/>
  <c r="P34" i="1" s="1"/>
  <c r="J33" i="1"/>
  <c r="P33" i="1" s="1"/>
  <c r="M26" i="1"/>
  <c r="G24" i="1"/>
  <c r="G28" i="1"/>
  <c r="E33" i="1"/>
  <c r="G33" i="1" s="1"/>
  <c r="E34" i="1"/>
  <c r="G34" i="1" s="1"/>
  <c r="E35" i="1"/>
  <c r="G35" i="1" s="1"/>
  <c r="E36" i="1"/>
  <c r="G36" i="1" s="1"/>
  <c r="G23" i="1"/>
  <c r="J31" i="1"/>
  <c r="P31" i="1" s="1"/>
  <c r="J30" i="1"/>
  <c r="P30" i="1" s="1"/>
  <c r="J29" i="1"/>
  <c r="P29" i="1" s="1"/>
  <c r="J28" i="1"/>
  <c r="P28" i="1" s="1"/>
  <c r="G26" i="1"/>
  <c r="E25" i="1"/>
  <c r="G25" i="1" s="1"/>
  <c r="J25" i="1"/>
  <c r="P25" i="1" s="1"/>
  <c r="J24" i="1"/>
  <c r="K23" i="1"/>
  <c r="M23" i="1" s="1"/>
  <c r="M19" i="1"/>
  <c r="G18" i="1"/>
  <c r="G20" i="1"/>
  <c r="E19" i="1"/>
  <c r="G19" i="1" s="1"/>
  <c r="K21" i="1"/>
  <c r="M21" i="1" s="1"/>
  <c r="J18" i="1"/>
  <c r="P18" i="1" s="1"/>
  <c r="J20" i="1"/>
  <c r="P20" i="1" s="1"/>
  <c r="E21" i="1"/>
  <c r="G21" i="1" s="1"/>
  <c r="O23" i="1" l="1"/>
  <c r="Q23" i="1" s="1"/>
  <c r="O26" i="1"/>
  <c r="Q26" i="1" s="1"/>
  <c r="K24" i="1"/>
  <c r="M24" i="1" s="1"/>
  <c r="O24" i="1" s="1"/>
  <c r="P24" i="1"/>
  <c r="O21" i="1"/>
  <c r="Q21" i="1" s="1"/>
  <c r="K33" i="1"/>
  <c r="M33" i="1" s="1"/>
  <c r="O33" i="1" s="1"/>
  <c r="Q33" i="1" s="1"/>
  <c r="K34" i="1"/>
  <c r="M34" i="1" s="1"/>
  <c r="O34" i="1" s="1"/>
  <c r="Q34" i="1" s="1"/>
  <c r="K35" i="1"/>
  <c r="M35" i="1" s="1"/>
  <c r="O35" i="1" s="1"/>
  <c r="Q35" i="1" s="1"/>
  <c r="K36" i="1"/>
  <c r="M36" i="1" s="1"/>
  <c r="O36" i="1" s="1"/>
  <c r="Q36" i="1" s="1"/>
  <c r="K28" i="1"/>
  <c r="M28" i="1" s="1"/>
  <c r="O28" i="1" s="1"/>
  <c r="Q28" i="1" s="1"/>
  <c r="K29" i="1"/>
  <c r="M29" i="1" s="1"/>
  <c r="O29" i="1" s="1"/>
  <c r="Q29" i="1" s="1"/>
  <c r="K30" i="1"/>
  <c r="M30" i="1" s="1"/>
  <c r="O30" i="1" s="1"/>
  <c r="Q30" i="1" s="1"/>
  <c r="K31" i="1"/>
  <c r="M31" i="1" s="1"/>
  <c r="O31" i="1" s="1"/>
  <c r="Q31" i="1" s="1"/>
  <c r="K18" i="1"/>
  <c r="M18" i="1" s="1"/>
  <c r="K25" i="1"/>
  <c r="M25" i="1" s="1"/>
  <c r="O25" i="1" s="1"/>
  <c r="Q25" i="1" s="1"/>
  <c r="O19" i="1"/>
  <c r="Q19" i="1" s="1"/>
  <c r="K20" i="1"/>
  <c r="M20" i="1"/>
  <c r="O20" i="1" s="1"/>
  <c r="Q20" i="1" s="1"/>
  <c r="Q24" i="1" l="1"/>
  <c r="O18" i="1"/>
  <c r="Q18" i="1" s="1"/>
</calcChain>
</file>

<file path=xl/sharedStrings.xml><?xml version="1.0" encoding="utf-8"?>
<sst xmlns="http://schemas.openxmlformats.org/spreadsheetml/2006/main" count="33" uniqueCount="26">
  <si>
    <t xml:space="preserve">Age </t>
  </si>
  <si>
    <t xml:space="preserve">Years till retirement (65) </t>
  </si>
  <si>
    <t>Previous Government Contribution</t>
  </si>
  <si>
    <t xml:space="preserve">New Government Contribution </t>
  </si>
  <si>
    <t>Previous Total</t>
  </si>
  <si>
    <t xml:space="preserve">New total </t>
  </si>
  <si>
    <t>20 years</t>
  </si>
  <si>
    <t>Numbers do not take into account existing balance or any interest component.</t>
  </si>
  <si>
    <t>30 years</t>
  </si>
  <si>
    <t>40 years</t>
  </si>
  <si>
    <t>50 years</t>
  </si>
  <si>
    <t>60 years</t>
  </si>
  <si>
    <t xml:space="preserve">Income </t>
  </si>
  <si>
    <t>Current Annual Contribution</t>
  </si>
  <si>
    <t>1% increase</t>
  </si>
  <si>
    <t>New Total</t>
  </si>
  <si>
    <t>Without the new changes</t>
  </si>
  <si>
    <t>With the new changes</t>
  </si>
  <si>
    <t>Age</t>
  </si>
  <si>
    <t>Employee Contribution</t>
  </si>
  <si>
    <t>Employer Contribution</t>
  </si>
  <si>
    <t>Government Contribution</t>
  </si>
  <si>
    <t xml:space="preserve">TOTAL </t>
  </si>
  <si>
    <t xml:space="preserve">Difference in total (without interest) </t>
  </si>
  <si>
    <t xml:space="preserve">Difference in employee contribution </t>
  </si>
  <si>
    <t>Employer Contribution minus change in Government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</si>
</sst>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164" formatCode="&quot;$&quot;#,##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6" fontId="0" fillId="0" borderId="0" xfId="0" applyNumberFormat="1"/>
    <xf numFmtId="8" fontId="0" fillId="0" borderId="0" xfId="0" applyNumberFormat="1"/>
    <xf numFmtId="0" fontId="1" fillId="0" borderId="0" xfId="0" applyFont="1"/>
    <xf numFmtId="3" fontId="0" fillId="0" borderId="0" xfId="0" applyNumberFormat="1"/>
    <xf numFmtId="8" fontId="2" fillId="0" borderId="0" xfId="0" applyNumberFormat="1" applyFont="1"/>
    <xf numFmtId="6" fontId="0" fillId="2" borderId="0" xfId="0" applyNumberFormat="1" applyFill="1"/>
    <xf numFmtId="0" fontId="0" fillId="2" borderId="0" xfId="0" applyFill="1"/>
    <xf numFmtId="8" fontId="0" fillId="2" borderId="0" xfId="0" applyNumberFormat="1" applyFill="1"/>
    <xf numFmtId="8" fontId="2" fillId="2" borderId="0" xfId="0" applyNumberFormat="1" applyFont="1" applyFill="1"/>
    <xf numFmtId="0" fontId="1" fillId="0" borderId="0" xfId="0" applyFon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8</xdr:col>
      <xdr:colOff>0</xdr:colOff>
      <xdr:row>13</xdr:row>
      <xdr:rowOff>154641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F2304-28E6-5742-5AE7-4528DED1C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8000"/>
        </a:blip>
        <a:stretch>
          <a:fillRect/>
        </a:stretch>
      </xdr:blipFill>
      <xdr:spPr>
        <a:xfrm>
          <a:off x="762000" y="0"/>
          <a:ext cx="8172450" cy="2907366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20</xdr:row>
      <xdr:rowOff>47625</xdr:rowOff>
    </xdr:from>
    <xdr:to>
      <xdr:col>7</xdr:col>
      <xdr:colOff>581025</xdr:colOff>
      <xdr:row>35</xdr:row>
      <xdr:rowOff>97491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0297F2-3BD9-400D-B975-81CA16C9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8000"/>
        </a:blip>
        <a:stretch>
          <a:fillRect/>
        </a:stretch>
      </xdr:blipFill>
      <xdr:spPr>
        <a:xfrm>
          <a:off x="657225" y="4876800"/>
          <a:ext cx="8172450" cy="2907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15AD3-5D39-42E4-A70B-861251B7238D}">
  <dimension ref="A1:Q38"/>
  <sheetViews>
    <sheetView tabSelected="1" zoomScaleNormal="100" workbookViewId="0">
      <selection activeCell="E16" sqref="E16"/>
    </sheetView>
  </sheetViews>
  <sheetFormatPr defaultRowHeight="14" x14ac:dyDescent="0.3"/>
  <cols>
    <col min="2" max="2" width="23.33203125" customWidth="1"/>
    <col min="3" max="3" width="18.83203125" customWidth="1"/>
    <col min="4" max="4" width="17.08203125" customWidth="1"/>
    <col min="5" max="5" width="16.5" customWidth="1"/>
    <col min="6" max="6" width="12" customWidth="1"/>
    <col min="7" max="7" width="11.33203125" customWidth="1"/>
    <col min="10" max="10" width="13.75" customWidth="1"/>
    <col min="11" max="11" width="14.75" customWidth="1"/>
    <col min="12" max="12" width="13" customWidth="1"/>
    <col min="13" max="13" width="10.75" bestFit="1" customWidth="1"/>
    <col min="15" max="15" width="12.5" customWidth="1"/>
    <col min="16" max="16" width="12" customWidth="1"/>
    <col min="17" max="17" width="14.5" customWidth="1"/>
  </cols>
  <sheetData>
    <row r="1" spans="1:11" ht="42" x14ac:dyDescent="0.3">
      <c r="A1" s="3" t="s">
        <v>0</v>
      </c>
      <c r="B1" s="3" t="s">
        <v>1</v>
      </c>
      <c r="C1" s="10" t="s">
        <v>2</v>
      </c>
      <c r="D1" s="10" t="s">
        <v>3</v>
      </c>
      <c r="E1" s="3" t="s">
        <v>4</v>
      </c>
      <c r="F1" s="3" t="s">
        <v>5</v>
      </c>
    </row>
    <row r="2" spans="1:11" x14ac:dyDescent="0.3">
      <c r="A2" t="s">
        <v>6</v>
      </c>
      <c r="B2">
        <v>45</v>
      </c>
      <c r="C2" s="1">
        <v>521</v>
      </c>
      <c r="D2" s="2">
        <f>SUM(C2/2)</f>
        <v>260.5</v>
      </c>
      <c r="E2" s="1">
        <f>SUM(B2*C2)</f>
        <v>23445</v>
      </c>
      <c r="F2" s="2">
        <f>SUM(B2*D2)</f>
        <v>11722.5</v>
      </c>
      <c r="K2" t="s">
        <v>7</v>
      </c>
    </row>
    <row r="3" spans="1:11" x14ac:dyDescent="0.3">
      <c r="A3" t="s">
        <v>8</v>
      </c>
      <c r="B3">
        <v>35</v>
      </c>
      <c r="C3" s="1">
        <v>521</v>
      </c>
      <c r="D3" s="2">
        <f>SUM(C3/2)</f>
        <v>260.5</v>
      </c>
      <c r="E3" s="1">
        <f>SUM(B3*C3)</f>
        <v>18235</v>
      </c>
      <c r="F3" s="2">
        <f>SUM(B3*D3)</f>
        <v>9117.5</v>
      </c>
    </row>
    <row r="4" spans="1:11" x14ac:dyDescent="0.3">
      <c r="A4" t="s">
        <v>9</v>
      </c>
      <c r="B4">
        <v>25</v>
      </c>
      <c r="C4" s="1">
        <v>521</v>
      </c>
      <c r="D4" s="2">
        <f>SUM(C4/2)</f>
        <v>260.5</v>
      </c>
      <c r="E4" s="1">
        <f>SUM(B4*C4)</f>
        <v>13025</v>
      </c>
      <c r="F4" s="2">
        <f>SUM(B4*D4)</f>
        <v>6512.5</v>
      </c>
    </row>
    <row r="5" spans="1:11" x14ac:dyDescent="0.3">
      <c r="A5" t="s">
        <v>10</v>
      </c>
      <c r="B5">
        <v>15</v>
      </c>
      <c r="C5" s="1">
        <v>521</v>
      </c>
      <c r="D5" s="2">
        <f>SUM(C5/2)</f>
        <v>260.5</v>
      </c>
      <c r="E5" s="1">
        <f>SUM(B5*C5)</f>
        <v>7815</v>
      </c>
      <c r="F5" s="2">
        <f>SUM(B5*D5)</f>
        <v>3907.5</v>
      </c>
    </row>
    <row r="6" spans="1:11" x14ac:dyDescent="0.3">
      <c r="A6" t="s">
        <v>11</v>
      </c>
      <c r="B6">
        <v>5</v>
      </c>
      <c r="C6" s="1">
        <v>521</v>
      </c>
      <c r="D6" s="2">
        <f>SUM(C6/2)</f>
        <v>260.5</v>
      </c>
      <c r="E6" s="1">
        <f>SUM(B6*C6)</f>
        <v>2605</v>
      </c>
      <c r="F6" s="2">
        <f>SUM(B6*D6)</f>
        <v>1302.5</v>
      </c>
    </row>
    <row r="9" spans="1:11" x14ac:dyDescent="0.3">
      <c r="A9" s="3" t="s">
        <v>12</v>
      </c>
      <c r="B9" s="3" t="s">
        <v>13</v>
      </c>
      <c r="C9" s="3" t="s">
        <v>14</v>
      </c>
      <c r="D9" s="3" t="s">
        <v>15</v>
      </c>
    </row>
    <row r="10" spans="1:11" x14ac:dyDescent="0.3">
      <c r="A10" s="1">
        <v>40000</v>
      </c>
      <c r="B10" s="2">
        <f>SUM(A10*0.03)</f>
        <v>1200</v>
      </c>
      <c r="C10" s="2">
        <f>SUM(A10*0.01)</f>
        <v>400</v>
      </c>
      <c r="D10" s="2">
        <f>SUM(B10+C10)</f>
        <v>1600</v>
      </c>
      <c r="E10" s="2">
        <f>SUM(A10*0.04)</f>
        <v>1600</v>
      </c>
    </row>
    <row r="11" spans="1:11" x14ac:dyDescent="0.3">
      <c r="A11" s="4">
        <v>65000</v>
      </c>
      <c r="B11" s="2">
        <f>SUM(A11*0.03)</f>
        <v>1950</v>
      </c>
      <c r="C11" s="2">
        <f>SUM(A11*0.01)</f>
        <v>650</v>
      </c>
      <c r="D11" s="2">
        <f>SUM(B11+C11)</f>
        <v>2600</v>
      </c>
      <c r="E11" s="2">
        <f>SUM(A11*0.04)</f>
        <v>2600</v>
      </c>
      <c r="J11" s="2"/>
      <c r="K11" s="2"/>
    </row>
    <row r="12" spans="1:11" x14ac:dyDescent="0.3">
      <c r="A12" s="1">
        <v>100000</v>
      </c>
      <c r="B12" s="2">
        <f>SUM(A12*0.03)</f>
        <v>3000</v>
      </c>
      <c r="C12" s="2">
        <f>SUM(A12*0.01)</f>
        <v>1000</v>
      </c>
      <c r="D12" s="2">
        <f>SUM(B12+C12)</f>
        <v>4000</v>
      </c>
      <c r="E12" s="2">
        <f>SUM(A12*0.04)</f>
        <v>4000</v>
      </c>
    </row>
    <row r="13" spans="1:11" x14ac:dyDescent="0.3">
      <c r="A13" s="1">
        <v>120000</v>
      </c>
      <c r="B13" s="2">
        <f>SUM(A13*0.03)</f>
        <v>3600</v>
      </c>
      <c r="C13" s="2">
        <f>SUM(A13*0.01)</f>
        <v>1200</v>
      </c>
      <c r="D13" s="2">
        <f>SUM(B13+C13)</f>
        <v>4800</v>
      </c>
      <c r="E13" s="2">
        <f>SUM(A13*0.04)</f>
        <v>4800</v>
      </c>
    </row>
    <row r="14" spans="1:11" x14ac:dyDescent="0.3">
      <c r="A14" s="1">
        <v>140000</v>
      </c>
      <c r="B14" s="2">
        <f>SUM(A14*0.03)</f>
        <v>4200</v>
      </c>
      <c r="C14" s="2">
        <f>SUM(A14*0.01)</f>
        <v>1400</v>
      </c>
      <c r="D14" s="2">
        <f>SUM(B14+C14)</f>
        <v>5600</v>
      </c>
      <c r="E14" s="2">
        <f>SUM(A14*0.04)</f>
        <v>5600</v>
      </c>
    </row>
    <row r="16" spans="1:11" x14ac:dyDescent="0.3">
      <c r="D16" s="3" t="s">
        <v>16</v>
      </c>
      <c r="I16" s="3" t="s">
        <v>17</v>
      </c>
    </row>
    <row r="17" spans="1:17" ht="70" x14ac:dyDescent="0.3">
      <c r="A17" s="3" t="s">
        <v>12</v>
      </c>
      <c r="B17" s="3" t="s">
        <v>18</v>
      </c>
      <c r="C17" s="10" t="s">
        <v>1</v>
      </c>
      <c r="D17" s="10" t="s">
        <v>19</v>
      </c>
      <c r="E17" s="10" t="s">
        <v>20</v>
      </c>
      <c r="F17" s="10" t="s">
        <v>21</v>
      </c>
      <c r="G17" s="3" t="s">
        <v>22</v>
      </c>
      <c r="I17" s="3" t="s">
        <v>5</v>
      </c>
      <c r="J17" s="10" t="s">
        <v>19</v>
      </c>
      <c r="K17" s="10" t="s">
        <v>20</v>
      </c>
      <c r="L17" s="10" t="s">
        <v>21</v>
      </c>
      <c r="M17" s="10" t="s">
        <v>22</v>
      </c>
      <c r="O17" s="10" t="s">
        <v>23</v>
      </c>
      <c r="P17" s="10" t="s">
        <v>24</v>
      </c>
      <c r="Q17" s="10" t="s">
        <v>25</v>
      </c>
    </row>
    <row r="18" spans="1:17" x14ac:dyDescent="0.3">
      <c r="A18" s="1">
        <v>40000</v>
      </c>
      <c r="B18">
        <v>20</v>
      </c>
      <c r="C18">
        <v>45</v>
      </c>
      <c r="D18" s="2">
        <f>(B10*45)</f>
        <v>54000</v>
      </c>
      <c r="E18" s="2">
        <f>D18</f>
        <v>54000</v>
      </c>
      <c r="F18" s="11">
        <f>E2</f>
        <v>23445</v>
      </c>
      <c r="G18" s="2">
        <f>SUM(D18:F18)</f>
        <v>131445</v>
      </c>
      <c r="J18" s="2">
        <f>SUM(D10*C18)</f>
        <v>72000</v>
      </c>
      <c r="K18" s="2">
        <f>SUM(J18)</f>
        <v>72000</v>
      </c>
      <c r="L18" s="2">
        <f>SUM(F2)</f>
        <v>11722.5</v>
      </c>
      <c r="M18" s="2">
        <f>SUM(J18:L18)</f>
        <v>155722.5</v>
      </c>
      <c r="O18" s="5">
        <f>SUM(M18-G18)</f>
        <v>24277.5</v>
      </c>
      <c r="P18" s="2">
        <f>SUM(J18-D18)</f>
        <v>18000</v>
      </c>
      <c r="Q18" s="2">
        <f>SUM(O18-P18)</f>
        <v>6277.5</v>
      </c>
    </row>
    <row r="19" spans="1:17" x14ac:dyDescent="0.3">
      <c r="A19" s="1"/>
      <c r="B19">
        <v>30</v>
      </c>
      <c r="C19">
        <v>35</v>
      </c>
      <c r="D19" s="2">
        <f>SUM(B10*C19)</f>
        <v>42000</v>
      </c>
      <c r="E19" s="2">
        <f>D19</f>
        <v>42000</v>
      </c>
      <c r="F19" s="1">
        <f>E3</f>
        <v>18235</v>
      </c>
      <c r="G19" s="2">
        <f>SUM(D19:F19)</f>
        <v>102235</v>
      </c>
      <c r="J19" s="2">
        <f>SUM(E10*C19)</f>
        <v>56000</v>
      </c>
      <c r="K19" s="2">
        <f>SUM(J19)</f>
        <v>56000</v>
      </c>
      <c r="L19" s="2">
        <f>F3</f>
        <v>9117.5</v>
      </c>
      <c r="M19" s="2">
        <f>SUM(J19:L19)</f>
        <v>121117.5</v>
      </c>
      <c r="O19" s="5">
        <f t="shared" ref="O19:O36" si="0">SUM(M19-G19)</f>
        <v>18882.5</v>
      </c>
      <c r="P19" s="2">
        <f>SUM(J19-D19)</f>
        <v>14000</v>
      </c>
      <c r="Q19" s="2">
        <f>SUM(O19-P19)</f>
        <v>4882.5</v>
      </c>
    </row>
    <row r="20" spans="1:17" x14ac:dyDescent="0.3">
      <c r="A20" s="1"/>
      <c r="B20">
        <v>40</v>
      </c>
      <c r="C20">
        <v>25</v>
      </c>
      <c r="D20" s="2">
        <f>B10*C20</f>
        <v>30000</v>
      </c>
      <c r="E20" s="2">
        <f>D20</f>
        <v>30000</v>
      </c>
      <c r="F20" s="1">
        <f>E4</f>
        <v>13025</v>
      </c>
      <c r="G20" s="2">
        <f>SUM(D20:F20)</f>
        <v>73025</v>
      </c>
      <c r="J20" s="2">
        <f>SUM(D10*C20)</f>
        <v>40000</v>
      </c>
      <c r="K20" s="2">
        <f>SUM(J20)</f>
        <v>40000</v>
      </c>
      <c r="L20" s="2">
        <f>F4</f>
        <v>6512.5</v>
      </c>
      <c r="M20" s="2">
        <f>SUM(J20:L20)</f>
        <v>86512.5</v>
      </c>
      <c r="O20" s="5">
        <f t="shared" si="0"/>
        <v>13487.5</v>
      </c>
      <c r="P20" s="2">
        <f>SUM(J20-D20)</f>
        <v>10000</v>
      </c>
      <c r="Q20" s="2">
        <f>SUM(O20-P20)</f>
        <v>3487.5</v>
      </c>
    </row>
    <row r="21" spans="1:17" x14ac:dyDescent="0.3">
      <c r="A21" s="1"/>
      <c r="B21">
        <v>50</v>
      </c>
      <c r="C21">
        <v>15</v>
      </c>
      <c r="D21" s="2">
        <f>SUM(B10*C21)</f>
        <v>18000</v>
      </c>
      <c r="E21" s="2">
        <f>D21</f>
        <v>18000</v>
      </c>
      <c r="F21" s="1">
        <f>E5</f>
        <v>7815</v>
      </c>
      <c r="G21" s="2">
        <f>SUM(D21:F21)</f>
        <v>43815</v>
      </c>
      <c r="J21" s="2">
        <f>SUM(E10*C21)</f>
        <v>24000</v>
      </c>
      <c r="K21" s="2">
        <f>SUM(J21)</f>
        <v>24000</v>
      </c>
      <c r="L21" s="2">
        <f>F5</f>
        <v>3907.5</v>
      </c>
      <c r="M21" s="2">
        <f>SUM(J21:L21)</f>
        <v>51907.5</v>
      </c>
      <c r="O21" s="5">
        <f>SUM(M21-G21)</f>
        <v>8092.5</v>
      </c>
      <c r="P21" s="2">
        <f>SUM(J21-D21)</f>
        <v>6000</v>
      </c>
      <c r="Q21" s="2">
        <f>SUM(O21-P21)</f>
        <v>2092.5</v>
      </c>
    </row>
    <row r="22" spans="1:17" s="7" customFormat="1" x14ac:dyDescent="0.3">
      <c r="A22" s="6"/>
      <c r="D22" s="8"/>
      <c r="E22" s="8"/>
      <c r="F22" s="6"/>
      <c r="G22" s="8"/>
      <c r="J22" s="8"/>
      <c r="K22" s="8"/>
      <c r="L22" s="8"/>
      <c r="M22" s="8"/>
      <c r="O22" s="9"/>
      <c r="P22" s="9"/>
      <c r="Q22" s="9"/>
    </row>
    <row r="23" spans="1:17" x14ac:dyDescent="0.3">
      <c r="A23" s="1">
        <v>65000</v>
      </c>
      <c r="B23">
        <v>20</v>
      </c>
      <c r="C23">
        <v>45</v>
      </c>
      <c r="D23" s="2">
        <f>SUM(B11*C23)</f>
        <v>87750</v>
      </c>
      <c r="E23" s="2">
        <f>D23</f>
        <v>87750</v>
      </c>
      <c r="F23" s="1">
        <f>E2</f>
        <v>23445</v>
      </c>
      <c r="G23" s="2">
        <f>SUM(D23:F23)</f>
        <v>198945</v>
      </c>
      <c r="J23" s="2">
        <f>SUM(E11*45)</f>
        <v>117000</v>
      </c>
      <c r="K23" s="2">
        <f>SUM(J23)</f>
        <v>117000</v>
      </c>
      <c r="L23" s="2">
        <f>F2</f>
        <v>11722.5</v>
      </c>
      <c r="M23" s="2">
        <f>SUM(J23:L23)</f>
        <v>245722.5</v>
      </c>
      <c r="O23" s="5">
        <f t="shared" si="0"/>
        <v>46777.5</v>
      </c>
      <c r="P23" s="2">
        <f>SUM(J23-D23)</f>
        <v>29250</v>
      </c>
      <c r="Q23" s="2">
        <f>SUM(O23-P23)</f>
        <v>17527.5</v>
      </c>
    </row>
    <row r="24" spans="1:17" x14ac:dyDescent="0.3">
      <c r="A24" s="1"/>
      <c r="B24">
        <v>30</v>
      </c>
      <c r="C24">
        <v>35</v>
      </c>
      <c r="D24" s="2">
        <f>SUM(B11*C24)</f>
        <v>68250</v>
      </c>
      <c r="E24" s="2">
        <f>D24</f>
        <v>68250</v>
      </c>
      <c r="F24" s="1">
        <f>E3</f>
        <v>18235</v>
      </c>
      <c r="G24" s="2">
        <f>SUM(D24:F24)</f>
        <v>154735</v>
      </c>
      <c r="J24" s="2">
        <f>SUM(D11*C24)</f>
        <v>91000</v>
      </c>
      <c r="K24" s="2">
        <f>SUM(J24)</f>
        <v>91000</v>
      </c>
      <c r="L24" s="2">
        <f>SUM(F3)</f>
        <v>9117.5</v>
      </c>
      <c r="M24" s="2">
        <f>SUM(J24:L24)</f>
        <v>191117.5</v>
      </c>
      <c r="O24" s="5">
        <f t="shared" si="0"/>
        <v>36382.5</v>
      </c>
      <c r="P24" s="2">
        <f>SUM(J24-D24)</f>
        <v>22750</v>
      </c>
      <c r="Q24" s="2">
        <f>SUM(O24-P24)</f>
        <v>13632.5</v>
      </c>
    </row>
    <row r="25" spans="1:17" x14ac:dyDescent="0.3">
      <c r="A25" s="1"/>
      <c r="B25">
        <v>40</v>
      </c>
      <c r="C25">
        <v>25</v>
      </c>
      <c r="D25" s="2">
        <f>SUM(B11*C25)</f>
        <v>48750</v>
      </c>
      <c r="E25" s="2">
        <f>D25</f>
        <v>48750</v>
      </c>
      <c r="F25" s="1">
        <f>E4</f>
        <v>13025</v>
      </c>
      <c r="G25" s="2">
        <f>SUM(D25:F25)</f>
        <v>110525</v>
      </c>
      <c r="J25" s="2">
        <f>SUM(D11*C25)</f>
        <v>65000</v>
      </c>
      <c r="K25" s="2">
        <f>SUM(J25)</f>
        <v>65000</v>
      </c>
      <c r="L25" s="2">
        <f>F4</f>
        <v>6512.5</v>
      </c>
      <c r="M25" s="2">
        <f t="shared" ref="M25:M36" si="1">SUM(J25:L25)</f>
        <v>136512.5</v>
      </c>
      <c r="O25" s="5">
        <f t="shared" si="0"/>
        <v>25987.5</v>
      </c>
      <c r="P25" s="2">
        <f>SUM(J25-D25)</f>
        <v>16250</v>
      </c>
      <c r="Q25" s="2">
        <f>SUM(O25-P25)</f>
        <v>9737.5</v>
      </c>
    </row>
    <row r="26" spans="1:17" x14ac:dyDescent="0.3">
      <c r="A26" s="1"/>
      <c r="B26">
        <v>50</v>
      </c>
      <c r="C26">
        <v>15</v>
      </c>
      <c r="D26" s="2">
        <f>SUM(B11*C26)</f>
        <v>29250</v>
      </c>
      <c r="E26" s="2">
        <f>D26</f>
        <v>29250</v>
      </c>
      <c r="F26" s="1">
        <f>E5</f>
        <v>7815</v>
      </c>
      <c r="G26" s="2">
        <f>SUM(D26:F26)</f>
        <v>66315</v>
      </c>
      <c r="J26" s="2">
        <f>SUM(E11*C26)</f>
        <v>39000</v>
      </c>
      <c r="K26" s="2">
        <f>SUM(J26)</f>
        <v>39000</v>
      </c>
      <c r="L26" s="2">
        <f>F5</f>
        <v>3907.5</v>
      </c>
      <c r="M26" s="2">
        <f t="shared" si="1"/>
        <v>81907.5</v>
      </c>
      <c r="O26" s="5">
        <f t="shared" si="0"/>
        <v>15592.5</v>
      </c>
      <c r="P26" s="2">
        <f>SUM(J26-D26)</f>
        <v>9750</v>
      </c>
      <c r="Q26" s="2">
        <f>SUM(O26-P26)</f>
        <v>5842.5</v>
      </c>
    </row>
    <row r="27" spans="1:17" s="7" customFormat="1" x14ac:dyDescent="0.3">
      <c r="A27" s="6"/>
      <c r="D27" s="8"/>
      <c r="E27" s="8"/>
      <c r="F27" s="6"/>
      <c r="G27" s="8"/>
      <c r="J27" s="8"/>
      <c r="K27" s="8"/>
      <c r="L27" s="8"/>
      <c r="M27" s="8"/>
      <c r="O27" s="9"/>
      <c r="P27" s="9"/>
      <c r="Q27" s="9"/>
    </row>
    <row r="28" spans="1:17" x14ac:dyDescent="0.3">
      <c r="A28" s="1">
        <v>100000</v>
      </c>
      <c r="B28">
        <v>20</v>
      </c>
      <c r="C28">
        <v>45</v>
      </c>
      <c r="D28" s="2">
        <f>SUM(B12*C28)</f>
        <v>135000</v>
      </c>
      <c r="E28" s="2">
        <f>D28</f>
        <v>135000</v>
      </c>
      <c r="F28" s="1">
        <f>E2</f>
        <v>23445</v>
      </c>
      <c r="G28" s="2">
        <f>SUM(D28:F28)</f>
        <v>293445</v>
      </c>
      <c r="J28" s="2">
        <f>SUM(D12*C28)</f>
        <v>180000</v>
      </c>
      <c r="K28" s="2">
        <f>SUM(J28)</f>
        <v>180000</v>
      </c>
      <c r="L28" s="2">
        <f>F2</f>
        <v>11722.5</v>
      </c>
      <c r="M28" s="2">
        <f t="shared" si="1"/>
        <v>371722.5</v>
      </c>
      <c r="O28" s="5">
        <f t="shared" si="0"/>
        <v>78277.5</v>
      </c>
      <c r="P28" s="2">
        <f>SUM(J28-D28)</f>
        <v>45000</v>
      </c>
      <c r="Q28" s="2">
        <f>SUM(O28-P28)</f>
        <v>33277.5</v>
      </c>
    </row>
    <row r="29" spans="1:17" x14ac:dyDescent="0.3">
      <c r="A29" s="1"/>
      <c r="B29">
        <v>30</v>
      </c>
      <c r="C29">
        <v>35</v>
      </c>
      <c r="D29" s="2">
        <f>B12*C29</f>
        <v>105000</v>
      </c>
      <c r="E29" s="2">
        <f>D29</f>
        <v>105000</v>
      </c>
      <c r="F29" s="1">
        <f>E3</f>
        <v>18235</v>
      </c>
      <c r="G29" s="2">
        <f>SUM(D29:F29)</f>
        <v>228235</v>
      </c>
      <c r="J29" s="2">
        <f>SUM(D12*C29)</f>
        <v>140000</v>
      </c>
      <c r="K29" s="2">
        <f t="shared" ref="K29:K36" si="2">SUM(J29)</f>
        <v>140000</v>
      </c>
      <c r="L29" s="2">
        <f>F3</f>
        <v>9117.5</v>
      </c>
      <c r="M29" s="2">
        <f t="shared" si="1"/>
        <v>289117.5</v>
      </c>
      <c r="O29" s="5">
        <f t="shared" si="0"/>
        <v>60882.5</v>
      </c>
      <c r="P29" s="2">
        <f>SUM(J29-D29)</f>
        <v>35000</v>
      </c>
      <c r="Q29" s="2">
        <f>SUM(O29-P29)</f>
        <v>25882.5</v>
      </c>
    </row>
    <row r="30" spans="1:17" x14ac:dyDescent="0.3">
      <c r="B30">
        <v>40</v>
      </c>
      <c r="C30">
        <v>25</v>
      </c>
      <c r="D30" s="2">
        <f>B12*C30</f>
        <v>75000</v>
      </c>
      <c r="E30" s="2">
        <f>D30</f>
        <v>75000</v>
      </c>
      <c r="F30" s="1">
        <f>E4</f>
        <v>13025</v>
      </c>
      <c r="G30" s="2">
        <f>SUM(D30:F30)</f>
        <v>163025</v>
      </c>
      <c r="J30" s="2">
        <f>SUM(D12*C30)</f>
        <v>100000</v>
      </c>
      <c r="K30" s="2">
        <f t="shared" si="2"/>
        <v>100000</v>
      </c>
      <c r="L30" s="2">
        <f>F4</f>
        <v>6512.5</v>
      </c>
      <c r="M30" s="2">
        <f t="shared" si="1"/>
        <v>206512.5</v>
      </c>
      <c r="O30" s="5">
        <f t="shared" si="0"/>
        <v>43487.5</v>
      </c>
      <c r="P30" s="2">
        <f>SUM(J30-D30)</f>
        <v>25000</v>
      </c>
      <c r="Q30" s="2">
        <f>SUM(O30-P30)</f>
        <v>18487.5</v>
      </c>
    </row>
    <row r="31" spans="1:17" x14ac:dyDescent="0.3">
      <c r="B31">
        <v>50</v>
      </c>
      <c r="C31">
        <v>15</v>
      </c>
      <c r="D31" s="2">
        <f>SUM(B12*C31)</f>
        <v>45000</v>
      </c>
      <c r="E31" s="2">
        <f>D31</f>
        <v>45000</v>
      </c>
      <c r="F31" s="1">
        <f>E5</f>
        <v>7815</v>
      </c>
      <c r="G31" s="2">
        <f>SUM(D31:F31)</f>
        <v>97815</v>
      </c>
      <c r="J31" s="2">
        <f>SUM(D12*C31)</f>
        <v>60000</v>
      </c>
      <c r="K31" s="2">
        <f t="shared" si="2"/>
        <v>60000</v>
      </c>
      <c r="L31" s="2">
        <f>F5</f>
        <v>3907.5</v>
      </c>
      <c r="M31" s="2">
        <f t="shared" si="1"/>
        <v>123907.5</v>
      </c>
      <c r="O31" s="5">
        <f t="shared" si="0"/>
        <v>26092.5</v>
      </c>
      <c r="P31" s="2">
        <f>SUM(J31-D31)</f>
        <v>15000</v>
      </c>
      <c r="Q31" s="2">
        <f>SUM(O31-P31)</f>
        <v>11092.5</v>
      </c>
    </row>
    <row r="32" spans="1:17" s="7" customFormat="1" x14ac:dyDescent="0.3">
      <c r="D32" s="8"/>
      <c r="E32" s="8"/>
      <c r="F32" s="6"/>
      <c r="G32" s="8"/>
      <c r="J32" s="8"/>
      <c r="K32" s="8"/>
      <c r="L32" s="8"/>
      <c r="M32" s="8"/>
      <c r="O32" s="9"/>
      <c r="P32" s="9"/>
      <c r="Q32" s="9"/>
    </row>
    <row r="33" spans="1:17" x14ac:dyDescent="0.3">
      <c r="A33" s="1">
        <v>120000</v>
      </c>
      <c r="B33">
        <v>20</v>
      </c>
      <c r="C33">
        <v>45</v>
      </c>
      <c r="D33" s="2">
        <f>B13*C33</f>
        <v>162000</v>
      </c>
      <c r="E33" s="2">
        <f>D33</f>
        <v>162000</v>
      </c>
      <c r="F33" s="1">
        <f>E2</f>
        <v>23445</v>
      </c>
      <c r="G33" s="2">
        <f>SUM(D33:F33)</f>
        <v>347445</v>
      </c>
      <c r="J33" s="2">
        <f>D13*C33</f>
        <v>216000</v>
      </c>
      <c r="K33" s="2">
        <f t="shared" si="2"/>
        <v>216000</v>
      </c>
      <c r="L33" s="2">
        <f>F2</f>
        <v>11722.5</v>
      </c>
      <c r="M33" s="2">
        <f t="shared" si="1"/>
        <v>443722.5</v>
      </c>
      <c r="O33" s="5">
        <f t="shared" si="0"/>
        <v>96277.5</v>
      </c>
      <c r="P33" s="2">
        <f>SUM(J33-D33)</f>
        <v>54000</v>
      </c>
      <c r="Q33" s="2">
        <f>SUM(O33-P33)</f>
        <v>42277.5</v>
      </c>
    </row>
    <row r="34" spans="1:17" x14ac:dyDescent="0.3">
      <c r="B34">
        <v>30</v>
      </c>
      <c r="C34">
        <v>35</v>
      </c>
      <c r="D34" s="2">
        <f>B13*C34</f>
        <v>126000</v>
      </c>
      <c r="E34" s="2">
        <f t="shared" ref="E34:E36" si="3">D34</f>
        <v>126000</v>
      </c>
      <c r="F34" s="1">
        <f>E3</f>
        <v>18235</v>
      </c>
      <c r="G34" s="2">
        <f t="shared" ref="G34:G36" si="4">SUM(D34:F34)</f>
        <v>270235</v>
      </c>
      <c r="J34" s="2">
        <f>D13*C34</f>
        <v>168000</v>
      </c>
      <c r="K34" s="2">
        <f t="shared" si="2"/>
        <v>168000</v>
      </c>
      <c r="L34" s="2">
        <f>F3</f>
        <v>9117.5</v>
      </c>
      <c r="M34" s="2">
        <f t="shared" si="1"/>
        <v>345117.5</v>
      </c>
      <c r="O34" s="5">
        <f t="shared" si="0"/>
        <v>74882.5</v>
      </c>
      <c r="P34" s="2">
        <f>SUM(J34-D34)</f>
        <v>42000</v>
      </c>
      <c r="Q34" s="2">
        <f>SUM(O34-P34)</f>
        <v>32882.5</v>
      </c>
    </row>
    <row r="35" spans="1:17" x14ac:dyDescent="0.3">
      <c r="B35">
        <v>40</v>
      </c>
      <c r="C35">
        <v>25</v>
      </c>
      <c r="D35" s="2">
        <f>B13*C35</f>
        <v>90000</v>
      </c>
      <c r="E35" s="2">
        <f t="shared" si="3"/>
        <v>90000</v>
      </c>
      <c r="F35" s="1">
        <f>E4</f>
        <v>13025</v>
      </c>
      <c r="G35" s="2">
        <f t="shared" si="4"/>
        <v>193025</v>
      </c>
      <c r="J35" s="2">
        <f>D13*C35</f>
        <v>120000</v>
      </c>
      <c r="K35" s="2">
        <f t="shared" si="2"/>
        <v>120000</v>
      </c>
      <c r="L35" s="2">
        <f>F4</f>
        <v>6512.5</v>
      </c>
      <c r="M35" s="2">
        <f t="shared" si="1"/>
        <v>246512.5</v>
      </c>
      <c r="O35" s="5">
        <f t="shared" si="0"/>
        <v>53487.5</v>
      </c>
      <c r="P35" s="2">
        <f>SUM(J35-D35)</f>
        <v>30000</v>
      </c>
      <c r="Q35" s="2">
        <f>SUM(O35-P35)</f>
        <v>23487.5</v>
      </c>
    </row>
    <row r="36" spans="1:17" x14ac:dyDescent="0.3">
      <c r="B36">
        <v>50</v>
      </c>
      <c r="C36">
        <v>15</v>
      </c>
      <c r="D36" s="2">
        <f>B13*C36</f>
        <v>54000</v>
      </c>
      <c r="E36" s="2">
        <f t="shared" si="3"/>
        <v>54000</v>
      </c>
      <c r="F36" s="1">
        <f>E5</f>
        <v>7815</v>
      </c>
      <c r="G36" s="2">
        <f t="shared" si="4"/>
        <v>115815</v>
      </c>
      <c r="J36" s="2">
        <f>D13*C36</f>
        <v>72000</v>
      </c>
      <c r="K36" s="2">
        <f t="shared" si="2"/>
        <v>72000</v>
      </c>
      <c r="L36" s="2">
        <f>F5</f>
        <v>3907.5</v>
      </c>
      <c r="M36" s="2">
        <f t="shared" si="1"/>
        <v>147907.5</v>
      </c>
      <c r="O36" s="5">
        <f t="shared" si="0"/>
        <v>32092.5</v>
      </c>
      <c r="P36" s="2">
        <f>SUM(J36-D36)</f>
        <v>18000</v>
      </c>
      <c r="Q36" s="2">
        <f>SUM(O36-P36)</f>
        <v>14092.5</v>
      </c>
    </row>
    <row r="38" spans="1:17" x14ac:dyDescent="0.3">
      <c r="A38" s="1"/>
    </row>
  </sheetData>
  <sheetProtection sheet="1" objects="1" scenarios="1"/>
  <pageMargins left="0.7" right="0.7" top="0.75" bottom="0.75" header="0.3" footer="0.3"/>
  <pageSetup paperSize="9" orientation="portrait" verticalDpi="0" r:id="rId1"/>
  <ignoredErrors>
    <ignoredError sqref="L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Kiwisaver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Jodie O'Neill</dc:creator>
  <cp:keywords/>
  <dc:description/>
  <cp:lastModifiedBy>Juliette Davies</cp:lastModifiedBy>
  <cp:revision/>
  <dcterms:created xsi:type="dcterms:W3CDTF">2025-05-22T23:16:44Z</dcterms:created>
  <dcterms:modified xsi:type="dcterms:W3CDTF">2025-11-05T02:38:51Z</dcterms:modified>
  <cp:category/>
  <cp:contentStatus/>
</cp:coreProperties>
</file>